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 Proc. VOZILA - Lok. SGD P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<sst xmlns="http://schemas.openxmlformats.org/spreadsheetml/2006/main" count="80" uniqueCount="61">
  <si>
    <t xml:space="preserve">PREGLED PROCJENE VRIJEDNOSTI = VOZILA + VILIČARA</t>
  </si>
  <si>
    <t xml:space="preserve">Red.</t>
  </si>
  <si>
    <t xml:space="preserve">Inv.</t>
  </si>
  <si>
    <t xml:space="preserve">God.</t>
  </si>
  <si>
    <t xml:space="preserve">Jedinična</t>
  </si>
  <si>
    <t xml:space="preserve">Procjena</t>
  </si>
  <si>
    <t xml:space="preserve">broj</t>
  </si>
  <si>
    <t xml:space="preserve">MT</t>
  </si>
  <si>
    <t xml:space="preserve">  Naziv opreme stroja - grupe</t>
  </si>
  <si>
    <t xml:space="preserve">proiz.</t>
  </si>
  <si>
    <t xml:space="preserve">NNV</t>
  </si>
  <si>
    <t xml:space="preserve">proc.</t>
  </si>
  <si>
    <t xml:space="preserve">Ukupno</t>
  </si>
  <si>
    <t xml:space="preserve">god.</t>
  </si>
  <si>
    <t xml:space="preserve">Kn./kom.</t>
  </si>
  <si>
    <t xml:space="preserve">kom.</t>
  </si>
  <si>
    <t xml:space="preserve">Kn.</t>
  </si>
  <si>
    <t xml:space="preserve">OSOBNA I RADNA VOZILA</t>
  </si>
  <si>
    <t xml:space="preserve">F001</t>
  </si>
  <si>
    <r>
      <rPr>
        <sz val="11"/>
        <rFont val="Arial"/>
        <family val="2"/>
        <charset val="238"/>
      </rPr>
      <t xml:space="preserve"> OS. VOZILO, </t>
    </r>
    <r>
      <rPr>
        <sz val="10"/>
        <rFont val="Arial"/>
        <family val="2"/>
        <charset val="238"/>
      </rPr>
      <t xml:space="preserve">m. </t>
    </r>
    <r>
      <rPr>
        <sz val="11"/>
        <rFont val="Arial"/>
        <family val="2"/>
        <charset val="238"/>
      </rPr>
      <t xml:space="preserve">FORD Mondeo, </t>
    </r>
    <r>
      <rPr>
        <sz val="10"/>
        <rFont val="Arial"/>
        <family val="2"/>
        <charset val="238"/>
      </rPr>
      <t xml:space="preserve">rgo. PU-467-SS</t>
    </r>
  </si>
  <si>
    <r>
      <rPr>
        <sz val="11"/>
        <rFont val="Arial"/>
        <family val="2"/>
        <charset val="238"/>
      </rPr>
      <t xml:space="preserve"> OS. VOZILO, </t>
    </r>
    <r>
      <rPr>
        <sz val="10"/>
        <rFont val="Arial"/>
        <family val="2"/>
        <charset val="238"/>
      </rPr>
      <t xml:space="preserve">m. </t>
    </r>
    <r>
      <rPr>
        <sz val="11"/>
        <rFont val="Arial"/>
        <family val="2"/>
        <charset val="238"/>
      </rPr>
      <t xml:space="preserve">FORD Mondeo, </t>
    </r>
    <r>
      <rPr>
        <sz val="10"/>
        <rFont val="Arial"/>
        <family val="2"/>
        <charset val="238"/>
      </rPr>
      <t xml:space="preserve">nrg. PU-338-OO</t>
    </r>
  </si>
  <si>
    <t xml:space="preserve">F615</t>
  </si>
  <si>
    <r>
      <rPr>
        <sz val="11"/>
        <rFont val="Arial"/>
        <family val="2"/>
        <charset val="238"/>
      </rPr>
      <t xml:space="preserve"> PRIKOLICA, otvorena, </t>
    </r>
    <r>
      <rPr>
        <sz val="10"/>
        <rFont val="Arial"/>
        <family val="2"/>
        <charset val="238"/>
      </rPr>
      <t xml:space="preserve">tip. A-1093</t>
    </r>
  </si>
  <si>
    <r>
      <rPr>
        <sz val="11"/>
        <rFont val="Arial"/>
        <family val="2"/>
        <charset val="238"/>
      </rPr>
      <t xml:space="preserve"> PRIKOLICA, labudica,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tip. 1190-3 DFB 110T, pr. MAFI</t>
    </r>
  </si>
  <si>
    <r>
      <rPr>
        <sz val="11"/>
        <rFont val="Arial"/>
        <family val="2"/>
        <charset val="238"/>
      </rPr>
      <t xml:space="preserve"> TRAKTOR </t>
    </r>
    <r>
      <rPr>
        <sz val="10"/>
        <rFont val="Arial"/>
        <family val="2"/>
        <charset val="238"/>
      </rPr>
      <t xml:space="preserve">za vuču prikolice, tip. 8500 SH, pr. ATA</t>
    </r>
  </si>
  <si>
    <t xml:space="preserve"> KOLICA, električna, tip. EK 1, pr. KONČAR</t>
  </si>
  <si>
    <r>
      <rPr>
        <sz val="11"/>
        <rFont val="Arial"/>
        <family val="2"/>
        <charset val="238"/>
      </rPr>
      <t xml:space="preserve"> KOLICA, električna, </t>
    </r>
    <r>
      <rPr>
        <sz val="10"/>
        <rFont val="Arial"/>
        <family val="2"/>
        <charset val="238"/>
      </rPr>
      <t xml:space="preserve">tip. EKN 1001</t>
    </r>
  </si>
  <si>
    <t xml:space="preserve"> KOLICA, električna</t>
  </si>
  <si>
    <t xml:space="preserve">F602</t>
  </si>
  <si>
    <r>
      <rPr>
        <sz val="11"/>
        <rFont val="Arial"/>
        <family val="2"/>
        <charset val="238"/>
      </rPr>
      <t xml:space="preserve"> KOLICA, transportna</t>
    </r>
    <r>
      <rPr>
        <sz val="10"/>
        <rFont val="Arial"/>
        <family val="2"/>
        <charset val="238"/>
      </rPr>
      <t xml:space="preserve">, radioničk</t>
    </r>
    <r>
      <rPr>
        <sz val="11"/>
        <rFont val="Arial"/>
        <family val="2"/>
        <charset val="238"/>
      </rPr>
      <t xml:space="preserve">a</t>
    </r>
  </si>
  <si>
    <t xml:space="preserve">F402 F663</t>
  </si>
  <si>
    <t xml:space="preserve"> VAGONET  PLATFORMA, nos. 5T</t>
  </si>
  <si>
    <t xml:space="preserve">F402</t>
  </si>
  <si>
    <t xml:space="preserve"> VAGONET, nos. 40 Mp</t>
  </si>
  <si>
    <t xml:space="preserve">F660</t>
  </si>
  <si>
    <t xml:space="preserve"> VAGONET, nos. 40 T</t>
  </si>
  <si>
    <t xml:space="preserve">F650  F663</t>
  </si>
  <si>
    <r>
      <rPr>
        <sz val="11"/>
        <rFont val="Arial"/>
        <family val="2"/>
        <charset val="238"/>
      </rPr>
      <t xml:space="preserve"> VAGONET, radionički</t>
    </r>
    <r>
      <rPr>
        <sz val="10"/>
        <rFont val="Arial"/>
        <family val="2"/>
        <charset val="238"/>
      </rPr>
      <t xml:space="preserve">, metalni</t>
    </r>
  </si>
  <si>
    <r>
      <rPr>
        <sz val="11"/>
        <rFont val="Arial"/>
        <family val="2"/>
        <charset val="238"/>
      </rPr>
      <t xml:space="preserve"> PODIZNA PLATFORMA, </t>
    </r>
    <r>
      <rPr>
        <sz val="10"/>
        <rFont val="Arial"/>
        <family val="2"/>
        <charset val="238"/>
      </rPr>
      <t xml:space="preserve">tip. 2646, pr. JLG LITRA</t>
    </r>
  </si>
  <si>
    <t xml:space="preserve"> BICIKLA ŽENSKA HOLLAND 26''</t>
  </si>
  <si>
    <t xml:space="preserve"> BICIKL TRK 28'' BOTTECCHIA 7.10</t>
  </si>
  <si>
    <t xml:space="preserve">rashod</t>
  </si>
  <si>
    <t xml:space="preserve">VILIČARI</t>
  </si>
  <si>
    <t xml:space="preserve">F401</t>
  </si>
  <si>
    <r>
      <rPr>
        <sz val="11"/>
        <rFont val="Arial"/>
        <family val="2"/>
        <charset val="238"/>
      </rPr>
      <t xml:space="preserve"> VILIČAR, elektro, </t>
    </r>
    <r>
      <rPr>
        <sz val="9"/>
        <rFont val="Arial"/>
        <family val="2"/>
        <charset val="238"/>
      </rPr>
      <t xml:space="preserve">mod.</t>
    </r>
    <r>
      <rPr>
        <sz val="10"/>
        <rFont val="Arial"/>
        <family val="2"/>
        <charset val="238"/>
      </rPr>
      <t xml:space="preserve"> FBRE13, </t>
    </r>
    <r>
      <rPr>
        <sz val="9"/>
        <rFont val="Arial"/>
        <family val="2"/>
        <charset val="238"/>
      </rPr>
      <t xml:space="preserve">nos.</t>
    </r>
    <r>
      <rPr>
        <sz val="10"/>
        <rFont val="Arial"/>
        <family val="2"/>
        <charset val="238"/>
      </rPr>
      <t xml:space="preserve"> 1T,</t>
    </r>
    <r>
      <rPr>
        <sz val="9"/>
        <rFont val="Arial"/>
        <family val="2"/>
        <charset val="238"/>
      </rPr>
      <t xml:space="preserve"> pr.</t>
    </r>
    <r>
      <rPr>
        <sz val="10"/>
        <rFont val="Arial"/>
        <family val="2"/>
        <charset val="238"/>
      </rPr>
      <t xml:space="preserve"> TOYOTA</t>
    </r>
  </si>
  <si>
    <t xml:space="preserve"> VILIČAR, nos. 1T</t>
  </si>
  <si>
    <t xml:space="preserve"> VILIČAR, ručni, nos. 1T</t>
  </si>
  <si>
    <t xml:space="preserve">F610</t>
  </si>
  <si>
    <r>
      <rPr>
        <sz val="11"/>
        <rFont val="Arial"/>
        <family val="2"/>
        <charset val="238"/>
      </rPr>
      <t xml:space="preserve"> VILIČAR-bočni, mot., </t>
    </r>
    <r>
      <rPr>
        <sz val="10"/>
        <rFont val="Arial"/>
        <family val="2"/>
        <charset val="238"/>
      </rPr>
      <t xml:space="preserve">tip. 12/40 ST, pr. BAUMANN</t>
    </r>
  </si>
  <si>
    <r>
      <rPr>
        <sz val="11"/>
        <rFont val="Arial"/>
        <family val="2"/>
        <charset val="238"/>
      </rPr>
      <t xml:space="preserve"> VILIČAR, plinski, </t>
    </r>
    <r>
      <rPr>
        <sz val="10"/>
        <rFont val="Arial"/>
        <family val="2"/>
        <charset val="238"/>
      </rPr>
      <t xml:space="preserve">tip. R 70-30 T, pr. STILL</t>
    </r>
  </si>
  <si>
    <r>
      <rPr>
        <sz val="11"/>
        <rFont val="Arial"/>
        <family val="2"/>
        <charset val="238"/>
      </rPr>
      <t xml:space="preserve"> VILIČAR-čeoni, </t>
    </r>
    <r>
      <rPr>
        <sz val="10"/>
        <rFont val="Arial"/>
        <family val="2"/>
        <charset val="238"/>
      </rPr>
      <t xml:space="preserve">VLJT IMP-32</t>
    </r>
  </si>
  <si>
    <r>
      <rPr>
        <sz val="11"/>
        <rFont val="Arial"/>
        <family val="2"/>
        <charset val="238"/>
      </rPr>
      <t xml:space="preserve"> VILIČAR, ručni, paletni, nos. 2,5T, </t>
    </r>
    <r>
      <rPr>
        <sz val="10"/>
        <rFont val="Arial"/>
        <family val="2"/>
        <charset val="238"/>
      </rPr>
      <t xml:space="preserve">tip. 25DF1</t>
    </r>
  </si>
  <si>
    <t xml:space="preserve">F655</t>
  </si>
  <si>
    <r>
      <rPr>
        <sz val="11"/>
        <rFont val="Arial"/>
        <family val="2"/>
        <charset val="238"/>
      </rPr>
      <t xml:space="preserve"> VILIČAR, elektro, </t>
    </r>
    <r>
      <rPr>
        <sz val="10"/>
        <rFont val="Arial"/>
        <family val="2"/>
        <charset val="238"/>
      </rPr>
      <t xml:space="preserve">tip. V-15 E-4, pr. Litostroj</t>
    </r>
  </si>
  <si>
    <r>
      <rPr>
        <sz val="11"/>
        <rFont val="Arial"/>
        <family val="2"/>
        <charset val="238"/>
      </rPr>
      <t xml:space="preserve"> VILIČAR, ručni, hidraulični, </t>
    </r>
    <r>
      <rPr>
        <sz val="10"/>
        <rFont val="Arial"/>
        <family val="2"/>
        <charset val="238"/>
      </rPr>
      <t xml:space="preserve">nos. 2T</t>
    </r>
  </si>
  <si>
    <t xml:space="preserve">UKUPNO :</t>
  </si>
  <si>
    <t xml:space="preserve">KN / EUR =</t>
  </si>
  <si>
    <t xml:space="preserve">EUR.</t>
  </si>
  <si>
    <t xml:space="preserve">Opatija, 29.02.2020.</t>
  </si>
  <si>
    <t xml:space="preserve">Obradio:</t>
  </si>
  <si>
    <r>
      <rPr>
        <sz val="10"/>
        <rFont val="Arial"/>
        <family val="2"/>
        <charset val="238"/>
      </rPr>
      <t xml:space="preserve">Večeslav Gržinić, </t>
    </r>
    <r>
      <rPr>
        <sz val="9"/>
        <rFont val="Arial"/>
        <family val="2"/>
        <charset val="238"/>
      </rPr>
      <t xml:space="preserve">dis.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</si>
</sst>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General"/>
  </numFmts>
  <fonts count="2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1"/>
      <color rgb="FF000000"/>
      <name val="Calibri"/>
      <family val="2"/>
      <charset val="238"/>
    </font>
    <font>
      <b val="true"/>
      <sz val="16"/>
      <color rgb="FF0000FF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1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2"/>
      <color rgb="FFFF000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/>
      <right style="dotted"/>
      <top style="thin"/>
      <bottom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tted"/>
      <right style="thin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 style="dotted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 style="dotted"/>
      <right style="dotted"/>
      <top style="thin"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 style="thin"/>
      <top style="dotted"/>
      <bottom style="dotted"/>
      <diagonal/>
    </border>
    <border diagonalUp="false" diagonalDown="false">
      <left/>
      <right style="thin"/>
      <top style="dotted"/>
      <bottom style="dotted"/>
      <diagonal/>
    </border>
    <border diagonalUp="false" diagonalDown="false">
      <left style="dotted"/>
      <right style="dotted"/>
      <top style="dotted"/>
      <bottom/>
      <diagonal/>
    </border>
    <border diagonalUp="false" diagonalDown="false">
      <left style="dotted"/>
      <right/>
      <top style="dotted"/>
      <bottom/>
      <diagonal/>
    </border>
    <border diagonalUp="false" diagonalDown="false">
      <left style="dotted"/>
      <right style="dotted"/>
      <top style="dotted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dotted"/>
      <right/>
      <top style="thin"/>
      <bottom style="dotted"/>
      <diagonal/>
    </border>
    <border diagonalUp="false" diagonalDown="false">
      <left style="dotted"/>
      <right style="thin"/>
      <top style="thin"/>
      <bottom style="dotted"/>
      <diagonal/>
    </border>
    <border diagonalUp="false" diagonalDown="false">
      <left style="thin"/>
      <right/>
      <top style="dotted"/>
      <bottom style="thin"/>
      <diagonal/>
    </border>
    <border diagonalUp="false" diagonalDown="false">
      <left style="dotted"/>
      <right/>
      <top style="dotted"/>
      <bottom style="thin"/>
      <diagonal/>
    </border>
    <border diagonalUp="false" diagonalDown="false">
      <left/>
      <right/>
      <top style="dotted"/>
      <bottom style="thin"/>
      <diagonal/>
    </border>
    <border diagonalUp="false" diagonalDown="false">
      <left/>
      <right style="dotted"/>
      <top style="dotted"/>
      <bottom style="thin"/>
      <diagonal/>
    </border>
    <border diagonalUp="false" diagonalDown="false">
      <left style="dotted"/>
      <right style="thin"/>
      <top style="dotted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8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8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3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4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8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2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_01.3. Procjena pokretnina - TRANSADRIA Ri" xfId="21"/>
    <cellStyle name="Normal_3 Procjena osnovnih sredstava - SEDMERAC" xfId="22"/>
    <cellStyle name="Normal_Popis osnovnih sredstava DI Vrbovsko" xfId="23"/>
    <cellStyle name="Normal_PREGLED OSA PO KONTU" xfId="24"/>
    <cellStyle name="Normalno 2" xfId="25"/>
    <cellStyle name="Normalno 2 2" xfId="26"/>
    <cellStyle name="Normalno 2 2 2" xfId="27"/>
    <cellStyle name="Normalno 3" xfId="28"/>
    <cellStyle name="Normalno 3 2" xfId="29"/>
    <cellStyle name="Normalno 4" xfId="30"/>
    <cellStyle name="Stil 1" xfId="3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0"/>
  <sheetViews>
    <sheetView showFormulas="false" showGridLines="true" showRowColHeaders="true" showZeros="true" rightToLeft="false" tabSelected="true" showOutlineSymbols="true" defaultGridColor="true" view="normal" topLeftCell="A1" colorId="64" zoomScale="92" zoomScaleNormal="92" zoomScalePageLayoutView="100" workbookViewId="0">
      <selection pane="topLeft" activeCell="H10" activeCellId="0" sqref="H10"/>
    </sheetView>
  </sheetViews>
  <sheetFormatPr defaultRowHeight="12.75" zeroHeight="false" outlineLevelRow="0" outlineLevelCol="0"/>
  <cols>
    <col collapsed="false" customWidth="true" hidden="false" outlineLevel="0" max="1" min="1" style="0" width="4.29"/>
    <col collapsed="false" customWidth="true" hidden="false" outlineLevel="0" max="2" min="2" style="0" width="5.28"/>
    <col collapsed="false" customWidth="true" hidden="false" outlineLevel="0" max="3" min="3" style="0" width="7.71"/>
    <col collapsed="false" customWidth="true" hidden="false" outlineLevel="0" max="4" min="4" style="0" width="47.28"/>
    <col collapsed="false" customWidth="true" hidden="false" outlineLevel="0" max="5" min="5" style="0" width="5.28"/>
    <col collapsed="false" customWidth="true" hidden="false" outlineLevel="0" max="6" min="6" style="0" width="9.14"/>
    <col collapsed="false" customWidth="true" hidden="false" outlineLevel="0" max="7" min="7" style="0" width="4.71"/>
    <col collapsed="false" customWidth="true" hidden="false" outlineLevel="0" max="8" min="8" style="0" width="12.86"/>
    <col collapsed="false" customWidth="true" hidden="false" outlineLevel="0" max="1025" min="9" style="0" width="8.67"/>
  </cols>
  <sheetData>
    <row r="1" customFormat="false" ht="10.5" hidden="false" customHeight="true" outlineLevel="0" collapsed="false"/>
    <row r="2" s="4" customFormat="true" ht="21" hidden="false" customHeight="true" outlineLevel="0" collapsed="false">
      <c r="A2" s="1" t="s">
        <v>0</v>
      </c>
      <c r="B2" s="1"/>
      <c r="C2" s="2"/>
      <c r="D2" s="2"/>
      <c r="E2" s="2"/>
      <c r="F2" s="2"/>
      <c r="G2" s="2"/>
      <c r="H2" s="3"/>
    </row>
    <row r="3" customFormat="false" ht="6" hidden="false" customHeight="true" outlineLevel="0" collapsed="false">
      <c r="A3" s="5"/>
      <c r="B3" s="5"/>
      <c r="C3" s="5"/>
      <c r="D3" s="5"/>
      <c r="E3" s="5"/>
      <c r="F3" s="5"/>
      <c r="G3" s="5"/>
      <c r="H3" s="5"/>
    </row>
    <row r="4" customFormat="false" ht="10.5" hidden="false" customHeight="true" outlineLevel="0" collapsed="false">
      <c r="A4" s="6" t="s">
        <v>1</v>
      </c>
      <c r="B4" s="7"/>
      <c r="C4" s="8" t="s">
        <v>2</v>
      </c>
      <c r="D4" s="9"/>
      <c r="E4" s="8" t="s">
        <v>3</v>
      </c>
      <c r="F4" s="10" t="s">
        <v>4</v>
      </c>
      <c r="G4" s="8"/>
      <c r="H4" s="11" t="s">
        <v>5</v>
      </c>
    </row>
    <row r="5" customFormat="false" ht="10.5" hidden="false" customHeight="true" outlineLevel="0" collapsed="false">
      <c r="A5" s="12" t="s">
        <v>6</v>
      </c>
      <c r="B5" s="13" t="s">
        <v>7</v>
      </c>
      <c r="C5" s="14" t="s">
        <v>6</v>
      </c>
      <c r="D5" s="15" t="s">
        <v>8</v>
      </c>
      <c r="E5" s="14" t="s">
        <v>9</v>
      </c>
      <c r="F5" s="16" t="s">
        <v>10</v>
      </c>
      <c r="G5" s="17"/>
      <c r="H5" s="18"/>
    </row>
    <row r="6" customFormat="false" ht="10.5" hidden="false" customHeight="true" outlineLevel="0" collapsed="false">
      <c r="A6" s="12" t="s">
        <v>11</v>
      </c>
      <c r="B6" s="13"/>
      <c r="C6" s="19"/>
      <c r="D6" s="20"/>
      <c r="E6" s="21"/>
      <c r="F6" s="22"/>
      <c r="G6" s="21"/>
      <c r="H6" s="23" t="s">
        <v>12</v>
      </c>
    </row>
    <row r="7" customFormat="false" ht="12.75" hidden="false" customHeight="false" outlineLevel="0" collapsed="false">
      <c r="A7" s="24"/>
      <c r="B7" s="25"/>
      <c r="C7" s="26"/>
      <c r="D7" s="27"/>
      <c r="E7" s="28" t="s">
        <v>13</v>
      </c>
      <c r="F7" s="29" t="s">
        <v>14</v>
      </c>
      <c r="G7" s="28" t="s">
        <v>15</v>
      </c>
      <c r="H7" s="30" t="s">
        <v>16</v>
      </c>
    </row>
    <row r="8" customFormat="false" ht="3" hidden="false" customHeight="true" outlineLevel="0" collapsed="false">
      <c r="A8" s="31"/>
      <c r="B8" s="31"/>
      <c r="C8" s="32"/>
      <c r="D8" s="33"/>
      <c r="E8" s="34"/>
      <c r="F8" s="35"/>
      <c r="G8" s="36"/>
      <c r="H8" s="37"/>
    </row>
    <row r="9" s="46" customFormat="true" ht="16.5" hidden="false" customHeight="true" outlineLevel="0" collapsed="false">
      <c r="A9" s="38"/>
      <c r="B9" s="39"/>
      <c r="C9" s="40"/>
      <c r="D9" s="41" t="s">
        <v>17</v>
      </c>
      <c r="E9" s="42"/>
      <c r="F9" s="43"/>
      <c r="G9" s="44"/>
      <c r="H9" s="45"/>
    </row>
    <row r="10" s="46" customFormat="true" ht="18" hidden="false" customHeight="true" outlineLevel="0" collapsed="false">
      <c r="A10" s="47" t="n">
        <v>1</v>
      </c>
      <c r="B10" s="48" t="s">
        <v>18</v>
      </c>
      <c r="C10" s="49" t="str">
        <f aca="false">"0861294"</f>
        <v>0861294</v>
      </c>
      <c r="D10" s="50" t="s">
        <v>19</v>
      </c>
      <c r="E10" s="51" t="n">
        <v>2013</v>
      </c>
      <c r="F10" s="52" t="n">
        <v>186000</v>
      </c>
      <c r="G10" s="53" t="n">
        <v>1</v>
      </c>
      <c r="H10" s="54" t="n">
        <v>37200</v>
      </c>
    </row>
    <row r="11" s="46" customFormat="true" ht="18" hidden="false" customHeight="true" outlineLevel="0" collapsed="false">
      <c r="A11" s="47" t="n">
        <f aca="false">A10+1</f>
        <v>2</v>
      </c>
      <c r="B11" s="55" t="s">
        <v>18</v>
      </c>
      <c r="C11" s="56" t="str">
        <f aca="false">"0042135"</f>
        <v>0042135</v>
      </c>
      <c r="D11" s="50" t="s">
        <v>20</v>
      </c>
      <c r="E11" s="51" t="n">
        <v>2012</v>
      </c>
      <c r="F11" s="52" t="n">
        <v>185308.6</v>
      </c>
      <c r="G11" s="53" t="n">
        <v>1</v>
      </c>
      <c r="H11" s="54" t="n">
        <v>28600</v>
      </c>
    </row>
    <row r="12" s="46" customFormat="true" ht="18" hidden="false" customHeight="true" outlineLevel="0" collapsed="false">
      <c r="A12" s="47" t="n">
        <f aca="false">A11+1</f>
        <v>3</v>
      </c>
      <c r="B12" s="55" t="s">
        <v>21</v>
      </c>
      <c r="C12" s="56" t="str">
        <f aca="false">"0011794"</f>
        <v>0011794</v>
      </c>
      <c r="D12" s="50" t="s">
        <v>22</v>
      </c>
      <c r="E12" s="51" t="n">
        <v>2001</v>
      </c>
      <c r="F12" s="52" t="n">
        <f aca="false">96000*1.05</f>
        <v>100800</v>
      </c>
      <c r="G12" s="53" t="n">
        <v>1</v>
      </c>
      <c r="H12" s="54" t="n">
        <v>3940</v>
      </c>
    </row>
    <row r="13" s="46" customFormat="true" ht="18" hidden="false" customHeight="true" outlineLevel="0" collapsed="false">
      <c r="A13" s="47" t="n">
        <f aca="false">A12+1</f>
        <v>4</v>
      </c>
      <c r="B13" s="55" t="s">
        <v>21</v>
      </c>
      <c r="C13" s="56" t="str">
        <f aca="false">"0038059"</f>
        <v>0038059</v>
      </c>
      <c r="D13" s="50" t="s">
        <v>23</v>
      </c>
      <c r="E13" s="51" t="n">
        <v>2008</v>
      </c>
      <c r="F13" s="52" t="n">
        <f aca="false">574745.39*1.05</f>
        <v>603482.6595</v>
      </c>
      <c r="G13" s="53" t="n">
        <v>1</v>
      </c>
      <c r="H13" s="54" t="n">
        <v>58900</v>
      </c>
    </row>
    <row r="14" s="46" customFormat="true" ht="18" hidden="false" customHeight="true" outlineLevel="0" collapsed="false">
      <c r="A14" s="47" t="n">
        <f aca="false">A13+1</f>
        <v>5</v>
      </c>
      <c r="B14" s="55" t="s">
        <v>21</v>
      </c>
      <c r="C14" s="56" t="str">
        <f aca="false">"0038895"</f>
        <v>0038895</v>
      </c>
      <c r="D14" s="50" t="s">
        <v>24</v>
      </c>
      <c r="E14" s="51" t="n">
        <v>2008</v>
      </c>
      <c r="F14" s="52" t="n">
        <f aca="false">508153.87*1.05</f>
        <v>533561.5635</v>
      </c>
      <c r="G14" s="53" t="n">
        <v>1</v>
      </c>
      <c r="H14" s="54" t="n">
        <v>79820</v>
      </c>
    </row>
    <row r="15" s="46" customFormat="true" ht="22.5" hidden="false" customHeight="true" outlineLevel="0" collapsed="false">
      <c r="A15" s="47" t="n">
        <f aca="false">A14+1</f>
        <v>6</v>
      </c>
      <c r="B15" s="55" t="s">
        <v>21</v>
      </c>
      <c r="C15" s="57" t="str">
        <f aca="false">"0002578       0002581"</f>
        <v>0002578       0002581</v>
      </c>
      <c r="D15" s="50" t="s">
        <v>25</v>
      </c>
      <c r="E15" s="51" t="n">
        <v>1987</v>
      </c>
      <c r="F15" s="52" t="n">
        <f aca="false">4200*7.5</f>
        <v>31500</v>
      </c>
      <c r="G15" s="53" t="n">
        <v>2</v>
      </c>
      <c r="H15" s="54" t="n">
        <v>2600</v>
      </c>
    </row>
    <row r="16" s="46" customFormat="true" ht="21.75" hidden="false" customHeight="true" outlineLevel="0" collapsed="false">
      <c r="A16" s="47" t="n">
        <f aca="false">A15+1</f>
        <v>7</v>
      </c>
      <c r="B16" s="55" t="s">
        <v>21</v>
      </c>
      <c r="C16" s="57" t="str">
        <f aca="false">"0005600       0006602"</f>
        <v>0005600       0006602</v>
      </c>
      <c r="D16" s="50" t="s">
        <v>26</v>
      </c>
      <c r="E16" s="51" t="n">
        <v>1982</v>
      </c>
      <c r="F16" s="52" t="n">
        <f aca="false">4200*7.5</f>
        <v>31500</v>
      </c>
      <c r="G16" s="53" t="n">
        <v>2</v>
      </c>
      <c r="H16" s="54" t="n">
        <v>2320</v>
      </c>
    </row>
    <row r="17" s="46" customFormat="true" ht="18" hidden="false" customHeight="true" outlineLevel="0" collapsed="false">
      <c r="A17" s="47" t="n">
        <f aca="false">A16+1</f>
        <v>8</v>
      </c>
      <c r="B17" s="55" t="s">
        <v>21</v>
      </c>
      <c r="C17" s="56" t="str">
        <f aca="false">"0015784"</f>
        <v>0015784</v>
      </c>
      <c r="D17" s="50" t="s">
        <v>27</v>
      </c>
      <c r="E17" s="51" t="n">
        <v>2006</v>
      </c>
      <c r="F17" s="52" t="n">
        <f aca="false">4200*7.5</f>
        <v>31500</v>
      </c>
      <c r="G17" s="53" t="n">
        <v>1</v>
      </c>
      <c r="H17" s="54" t="n">
        <v>3250</v>
      </c>
    </row>
    <row r="18" s="46" customFormat="true" ht="18" hidden="false" customHeight="true" outlineLevel="0" collapsed="false">
      <c r="A18" s="47" t="n">
        <f aca="false">A17+1</f>
        <v>9</v>
      </c>
      <c r="B18" s="55" t="s">
        <v>28</v>
      </c>
      <c r="C18" s="58" t="str">
        <f aca="false">"0005419"</f>
        <v>0005419</v>
      </c>
      <c r="D18" s="59" t="s">
        <v>29</v>
      </c>
      <c r="E18" s="51" t="n">
        <v>2006</v>
      </c>
      <c r="F18" s="52" t="n">
        <v>3783</v>
      </c>
      <c r="G18" s="60" t="n">
        <v>1</v>
      </c>
      <c r="H18" s="61" t="n">
        <v>360</v>
      </c>
    </row>
    <row r="19" s="46" customFormat="true" ht="33.75" hidden="false" customHeight="true" outlineLevel="0" collapsed="false">
      <c r="A19" s="47" t="n">
        <f aca="false">A18+1</f>
        <v>10</v>
      </c>
      <c r="B19" s="62" t="s">
        <v>30</v>
      </c>
      <c r="C19" s="63" t="str">
        <f aca="false">"0000618       0000664        0000665"</f>
        <v>0000618       0000664        0000665</v>
      </c>
      <c r="D19" s="50" t="s">
        <v>31</v>
      </c>
      <c r="E19" s="51" t="n">
        <v>1987</v>
      </c>
      <c r="F19" s="52" t="n">
        <f aca="false">24422.93*1.15</f>
        <v>28086.3695</v>
      </c>
      <c r="G19" s="64" t="n">
        <v>3</v>
      </c>
      <c r="H19" s="54" t="n">
        <v>3510</v>
      </c>
    </row>
    <row r="20" s="46" customFormat="true" ht="18" hidden="false" customHeight="true" outlineLevel="0" collapsed="false">
      <c r="A20" s="47" t="n">
        <f aca="false">A19+1</f>
        <v>11</v>
      </c>
      <c r="B20" s="55" t="s">
        <v>32</v>
      </c>
      <c r="C20" s="58" t="str">
        <f aca="false">"0004772"</f>
        <v>0004772</v>
      </c>
      <c r="D20" s="50" t="s">
        <v>33</v>
      </c>
      <c r="E20" s="51" t="n">
        <v>1979</v>
      </c>
      <c r="F20" s="52" t="n">
        <f aca="false">34194.35*1.2</f>
        <v>41033.22</v>
      </c>
      <c r="G20" s="64" t="n">
        <v>1</v>
      </c>
      <c r="H20" s="54" t="n">
        <v>1400</v>
      </c>
    </row>
    <row r="21" s="46" customFormat="true" ht="18" hidden="false" customHeight="true" outlineLevel="0" collapsed="false">
      <c r="A21" s="47" t="n">
        <f aca="false">A20+1</f>
        <v>12</v>
      </c>
      <c r="B21" s="65" t="s">
        <v>34</v>
      </c>
      <c r="C21" s="66" t="str">
        <f aca="false">"0013249"</f>
        <v>0013249</v>
      </c>
      <c r="D21" s="50" t="s">
        <v>35</v>
      </c>
      <c r="E21" s="51" t="n">
        <v>2003</v>
      </c>
      <c r="F21" s="52" t="n">
        <v>32613.99</v>
      </c>
      <c r="G21" s="64" t="n">
        <v>1</v>
      </c>
      <c r="H21" s="54" t="n">
        <v>2150</v>
      </c>
    </row>
    <row r="22" s="46" customFormat="true" ht="22.5" hidden="false" customHeight="true" outlineLevel="0" collapsed="false">
      <c r="A22" s="47" t="n">
        <f aca="false">A21+1</f>
        <v>13</v>
      </c>
      <c r="B22" s="62" t="s">
        <v>36</v>
      </c>
      <c r="C22" s="67" t="str">
        <f aca="false">"0007008           0006941"</f>
        <v>0007008           0006941</v>
      </c>
      <c r="D22" s="68" t="s">
        <v>37</v>
      </c>
      <c r="E22" s="69" t="n">
        <v>1987</v>
      </c>
      <c r="F22" s="70" t="n">
        <f aca="false">48851.49*1.15</f>
        <v>56179.2135</v>
      </c>
      <c r="G22" s="71" t="n">
        <v>2</v>
      </c>
      <c r="H22" s="54" t="n">
        <v>4700</v>
      </c>
    </row>
    <row r="23" s="46" customFormat="true" ht="18" hidden="false" customHeight="true" outlineLevel="0" collapsed="false">
      <c r="A23" s="47" t="n">
        <f aca="false">A22+1</f>
        <v>14</v>
      </c>
      <c r="B23" s="62" t="s">
        <v>34</v>
      </c>
      <c r="C23" s="56" t="str">
        <f aca="false">"0039391"</f>
        <v>0039391</v>
      </c>
      <c r="D23" s="68" t="s">
        <v>38</v>
      </c>
      <c r="E23" s="69" t="n">
        <v>2001</v>
      </c>
      <c r="F23" s="70" t="n">
        <f aca="false">98840</f>
        <v>98840</v>
      </c>
      <c r="G23" s="71" t="n">
        <v>1</v>
      </c>
      <c r="H23" s="54" t="n">
        <v>7450</v>
      </c>
    </row>
    <row r="24" s="46" customFormat="true" ht="18" hidden="false" customHeight="true" outlineLevel="0" collapsed="false">
      <c r="A24" s="47" t="n">
        <f aca="false">A23+1</f>
        <v>15</v>
      </c>
      <c r="B24" s="55" t="s">
        <v>18</v>
      </c>
      <c r="C24" s="56" t="str">
        <f aca="false">"0012998"</f>
        <v>0012998</v>
      </c>
      <c r="D24" s="50" t="s">
        <v>39</v>
      </c>
      <c r="E24" s="51" t="n">
        <v>2002</v>
      </c>
      <c r="F24" s="52" t="n">
        <v>1112.29</v>
      </c>
      <c r="G24" s="53" t="n">
        <v>1</v>
      </c>
      <c r="H24" s="61" t="n">
        <v>70</v>
      </c>
    </row>
    <row r="25" s="46" customFormat="true" ht="18" hidden="false" customHeight="true" outlineLevel="0" collapsed="false">
      <c r="A25" s="47" t="n">
        <f aca="false">A24+1</f>
        <v>16</v>
      </c>
      <c r="B25" s="72" t="s">
        <v>18</v>
      </c>
      <c r="C25" s="73" t="str">
        <f aca="false">"0015120"</f>
        <v>0015120</v>
      </c>
      <c r="D25" s="50" t="s">
        <v>40</v>
      </c>
      <c r="E25" s="51" t="n">
        <v>2005</v>
      </c>
      <c r="F25" s="52" t="n">
        <v>1497.54</v>
      </c>
      <c r="G25" s="53" t="n">
        <v>1</v>
      </c>
      <c r="H25" s="74" t="s">
        <v>41</v>
      </c>
    </row>
    <row r="26" s="46" customFormat="true" ht="16.5" hidden="false" customHeight="true" outlineLevel="0" collapsed="false">
      <c r="A26" s="38"/>
      <c r="B26" s="39"/>
      <c r="C26" s="40"/>
      <c r="D26" s="40" t="s">
        <v>42</v>
      </c>
      <c r="E26" s="75"/>
      <c r="F26" s="76"/>
      <c r="G26" s="77"/>
      <c r="H26" s="78"/>
    </row>
    <row r="27" s="46" customFormat="true" ht="18" hidden="false" customHeight="true" outlineLevel="0" collapsed="false">
      <c r="A27" s="47" t="n">
        <f aca="false">A25+1</f>
        <v>17</v>
      </c>
      <c r="B27" s="48" t="s">
        <v>43</v>
      </c>
      <c r="C27" s="79" t="str">
        <f aca="false">"0013150"</f>
        <v>0013150</v>
      </c>
      <c r="D27" s="80" t="s">
        <v>44</v>
      </c>
      <c r="E27" s="81" t="n">
        <v>2003</v>
      </c>
      <c r="F27" s="82" t="n">
        <v>98000</v>
      </c>
      <c r="G27" s="83" t="n">
        <v>1</v>
      </c>
      <c r="H27" s="84" t="n">
        <v>8350</v>
      </c>
    </row>
    <row r="28" s="46" customFormat="true" ht="18" hidden="false" customHeight="true" outlineLevel="0" collapsed="false">
      <c r="A28" s="47" t="n">
        <f aca="false">A27+1</f>
        <v>18</v>
      </c>
      <c r="B28" s="65" t="s">
        <v>32</v>
      </c>
      <c r="C28" s="73" t="str">
        <f aca="false">"0012149"</f>
        <v>0012149</v>
      </c>
      <c r="D28" s="50" t="s">
        <v>45</v>
      </c>
      <c r="E28" s="51" t="n">
        <v>2001</v>
      </c>
      <c r="F28" s="85" t="n">
        <v>13556</v>
      </c>
      <c r="G28" s="86" t="n">
        <v>1</v>
      </c>
      <c r="H28" s="54" t="n">
        <v>830</v>
      </c>
    </row>
    <row r="29" s="46" customFormat="true" ht="18" hidden="false" customHeight="true" outlineLevel="0" collapsed="false">
      <c r="A29" s="47" t="n">
        <f aca="false">A28+1</f>
        <v>19</v>
      </c>
      <c r="B29" s="65" t="s">
        <v>32</v>
      </c>
      <c r="C29" s="73" t="str">
        <f aca="false">"0035902"</f>
        <v>0035902</v>
      </c>
      <c r="D29" s="50" t="s">
        <v>46</v>
      </c>
      <c r="E29" s="51" t="n">
        <v>2007</v>
      </c>
      <c r="F29" s="85" t="n">
        <v>2474.02</v>
      </c>
      <c r="G29" s="86" t="n">
        <v>1</v>
      </c>
      <c r="H29" s="54" t="n">
        <v>230</v>
      </c>
    </row>
    <row r="30" s="46" customFormat="true" ht="18" hidden="false" customHeight="true" outlineLevel="0" collapsed="false">
      <c r="A30" s="47" t="n">
        <f aca="false">A29+1</f>
        <v>20</v>
      </c>
      <c r="B30" s="65" t="s">
        <v>47</v>
      </c>
      <c r="C30" s="73" t="str">
        <f aca="false">"0012831"</f>
        <v>0012831</v>
      </c>
      <c r="D30" s="50" t="s">
        <v>48</v>
      </c>
      <c r="E30" s="51" t="n">
        <v>2002</v>
      </c>
      <c r="F30" s="85" t="n">
        <v>444020</v>
      </c>
      <c r="G30" s="86" t="n">
        <v>1</v>
      </c>
      <c r="H30" s="54" t="n">
        <v>27560</v>
      </c>
    </row>
    <row r="31" s="46" customFormat="true" ht="18" hidden="false" customHeight="true" outlineLevel="0" collapsed="false">
      <c r="A31" s="47" t="n">
        <f aca="false">A30+1</f>
        <v>21</v>
      </c>
      <c r="B31" s="65" t="s">
        <v>47</v>
      </c>
      <c r="C31" s="73" t="str">
        <f aca="false">"0012861"</f>
        <v>0012861</v>
      </c>
      <c r="D31" s="50" t="s">
        <v>49</v>
      </c>
      <c r="E31" s="51" t="n">
        <v>2002</v>
      </c>
      <c r="F31" s="85" t="n">
        <f aca="false">89750*7.5</f>
        <v>673125</v>
      </c>
      <c r="G31" s="86" t="n">
        <v>1</v>
      </c>
      <c r="H31" s="54" t="n">
        <v>41750</v>
      </c>
    </row>
    <row r="32" s="46" customFormat="true" ht="18" hidden="false" customHeight="true" outlineLevel="0" collapsed="false">
      <c r="A32" s="47" t="n">
        <f aca="false">A31+1</f>
        <v>22</v>
      </c>
      <c r="B32" s="65" t="s">
        <v>21</v>
      </c>
      <c r="C32" s="73" t="str">
        <f aca="false">"0007813"</f>
        <v>0007813</v>
      </c>
      <c r="D32" s="50" t="s">
        <v>50</v>
      </c>
      <c r="E32" s="51" t="n">
        <v>1990</v>
      </c>
      <c r="F32" s="85" t="n">
        <f aca="false">170977.39*1.15</f>
        <v>196623.9985</v>
      </c>
      <c r="G32" s="86" t="n">
        <v>1</v>
      </c>
      <c r="H32" s="54" t="n">
        <v>9940</v>
      </c>
    </row>
    <row r="33" s="46" customFormat="true" ht="18" hidden="false" customHeight="true" outlineLevel="0" collapsed="false">
      <c r="A33" s="47" t="n">
        <f aca="false">A32+1</f>
        <v>23</v>
      </c>
      <c r="B33" s="65" t="s">
        <v>21</v>
      </c>
      <c r="C33" s="73" t="str">
        <f aca="false">"0015807"</f>
        <v>0015807</v>
      </c>
      <c r="D33" s="50" t="s">
        <v>51</v>
      </c>
      <c r="E33" s="51" t="n">
        <v>2006</v>
      </c>
      <c r="F33" s="85" t="n">
        <v>2863</v>
      </c>
      <c r="G33" s="86" t="n">
        <v>1</v>
      </c>
      <c r="H33" s="54" t="n">
        <v>240</v>
      </c>
    </row>
    <row r="34" s="46" customFormat="true" ht="18" hidden="false" customHeight="true" outlineLevel="0" collapsed="false">
      <c r="A34" s="47" t="n">
        <f aca="false">A33+1</f>
        <v>24</v>
      </c>
      <c r="B34" s="65" t="s">
        <v>52</v>
      </c>
      <c r="C34" s="73" t="str">
        <f aca="false">"0005086"</f>
        <v>0005086</v>
      </c>
      <c r="D34" s="50" t="s">
        <v>53</v>
      </c>
      <c r="E34" s="51" t="n">
        <v>1981</v>
      </c>
      <c r="F34" s="85" t="n">
        <f aca="false">97702.97*1.2</f>
        <v>117243.564</v>
      </c>
      <c r="G34" s="86" t="n">
        <v>1</v>
      </c>
      <c r="H34" s="54" t="n">
        <v>4690</v>
      </c>
    </row>
    <row r="35" s="46" customFormat="true" ht="18" hidden="false" customHeight="true" outlineLevel="0" collapsed="false">
      <c r="A35" s="47" t="n">
        <f aca="false">A34+1</f>
        <v>25</v>
      </c>
      <c r="B35" s="65" t="s">
        <v>47</v>
      </c>
      <c r="C35" s="73" t="str">
        <f aca="false">"0013495"</f>
        <v>0013495</v>
      </c>
      <c r="D35" s="50" t="s">
        <v>54</v>
      </c>
      <c r="E35" s="51" t="n">
        <v>1987</v>
      </c>
      <c r="F35" s="85" t="n">
        <f aca="false">4167.44*1.15</f>
        <v>4792.556</v>
      </c>
      <c r="G35" s="86" t="n">
        <v>1</v>
      </c>
      <c r="H35" s="54" t="n">
        <v>240</v>
      </c>
    </row>
    <row r="36" s="46" customFormat="true" ht="18" hidden="false" customHeight="true" outlineLevel="0" collapsed="false">
      <c r="A36" s="47" t="n">
        <f aca="false">A35+1</f>
        <v>26</v>
      </c>
      <c r="B36" s="65" t="s">
        <v>52</v>
      </c>
      <c r="C36" s="73" t="str">
        <f aca="false">"0021520"</f>
        <v>0021520</v>
      </c>
      <c r="D36" s="50" t="s">
        <v>54</v>
      </c>
      <c r="E36" s="51" t="n">
        <v>1980</v>
      </c>
      <c r="F36" s="85" t="n">
        <f aca="false">9771.42*1.2</f>
        <v>11725.704</v>
      </c>
      <c r="G36" s="86" t="n">
        <v>1</v>
      </c>
      <c r="H36" s="54" t="n">
        <v>500</v>
      </c>
    </row>
    <row r="37" s="46" customFormat="true" ht="3" hidden="false" customHeight="true" outlineLevel="0" collapsed="false">
      <c r="A37" s="87"/>
      <c r="B37" s="72"/>
      <c r="C37" s="88"/>
      <c r="D37" s="89"/>
      <c r="E37" s="90"/>
      <c r="F37" s="91"/>
      <c r="G37" s="92"/>
      <c r="H37" s="93"/>
    </row>
    <row r="38" customFormat="false" ht="5.25" hidden="false" customHeight="true" outlineLevel="0" collapsed="false">
      <c r="A38" s="5"/>
      <c r="B38" s="5"/>
      <c r="C38" s="5"/>
      <c r="D38" s="5"/>
      <c r="E38" s="5"/>
      <c r="F38" s="5"/>
      <c r="G38" s="5"/>
      <c r="H38" s="94"/>
    </row>
    <row r="39" customFormat="false" ht="15.75" hidden="false" customHeight="true" outlineLevel="0" collapsed="false">
      <c r="A39" s="95"/>
      <c r="B39" s="95"/>
      <c r="C39" s="96"/>
      <c r="D39" s="96"/>
      <c r="E39" s="97" t="s">
        <v>55</v>
      </c>
      <c r="F39" s="98"/>
      <c r="G39" s="99" t="s">
        <v>16</v>
      </c>
      <c r="H39" s="100" t="n">
        <f aca="false">SUM(H10:H38)</f>
        <v>330600</v>
      </c>
    </row>
    <row r="40" customFormat="false" ht="14.25" hidden="false" customHeight="true" outlineLevel="0" collapsed="false">
      <c r="A40" s="95"/>
      <c r="B40" s="95"/>
      <c r="C40" s="101"/>
      <c r="D40" s="102" t="s">
        <v>56</v>
      </c>
      <c r="E40" s="102"/>
      <c r="F40" s="103" t="n">
        <v>7.5</v>
      </c>
      <c r="G40" s="104" t="s">
        <v>57</v>
      </c>
      <c r="H40" s="105" t="n">
        <f aca="false">H39/F40</f>
        <v>44080</v>
      </c>
    </row>
    <row r="41" customFormat="false" ht="15" hidden="false" customHeight="true" outlineLevel="0" collapsed="false">
      <c r="A41" s="106"/>
      <c r="B41" s="107" t="s">
        <v>58</v>
      </c>
      <c r="C41" s="107"/>
      <c r="D41" s="108"/>
      <c r="E41" s="109"/>
      <c r="F41" s="110"/>
      <c r="G41" s="5"/>
      <c r="H41" s="5"/>
    </row>
    <row r="42" customFormat="false" ht="3.75" hidden="false" customHeight="true" outlineLevel="0" collapsed="false">
      <c r="A42" s="106"/>
      <c r="B42" s="107"/>
      <c r="C42" s="107"/>
      <c r="D42" s="108"/>
      <c r="E42" s="109"/>
      <c r="F42" s="110"/>
      <c r="G42" s="5"/>
      <c r="H42" s="5"/>
    </row>
    <row r="43" customFormat="false" ht="15.75" hidden="false" customHeight="true" outlineLevel="0" collapsed="false">
      <c r="A43" s="111"/>
      <c r="B43" s="107" t="s">
        <v>59</v>
      </c>
      <c r="C43" s="107"/>
      <c r="D43" s="5"/>
      <c r="E43" s="5"/>
      <c r="F43" s="5"/>
      <c r="G43" s="5"/>
      <c r="H43" s="5"/>
    </row>
    <row r="44" customFormat="false" ht="15.75" hidden="false" customHeight="true" outlineLevel="0" collapsed="false">
      <c r="A44" s="111"/>
      <c r="B44" s="107" t="s">
        <v>60</v>
      </c>
      <c r="C44" s="107"/>
      <c r="D44" s="5"/>
      <c r="E44" s="112"/>
      <c r="F44" s="5"/>
      <c r="G44" s="5"/>
      <c r="H44" s="5"/>
    </row>
    <row r="50" customFormat="false" ht="12.75" hidden="false" customHeight="false" outlineLevel="0" collapsed="false">
      <c r="H50" s="0" t="n">
        <v>3</v>
      </c>
    </row>
  </sheetData>
  <mergeCells count="1">
    <mergeCell ref="D40:E40"/>
  </mergeCells>
  <printOptions headings="false" gridLines="false" gridLinesSet="true" horizontalCentered="false" verticalCentered="false"/>
  <pageMargins left="0.590277777777778" right="0.236111111111111" top="0.669444444444444" bottom="0.433333333333333" header="0.236111111111111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&amp;C&amp;11PROCJENA VRIJEDNOSTI DIJELA POKRETNINA  ● VOZILA I VILIČARI
&amp;10ULJANIK SGD &amp;9d.d. u stečaju, &amp;11Lokacija SGD &amp;10(Uljanik), Pula, Flaciusova 1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2020-03-06T00:54:16Z</dcterms:created>
  <dc:creator>Vence</dc:creator>
  <dc:description/>
  <dc:language>hr-HR</dc:language>
  <cp:lastModifiedBy>Vence</cp:lastModifiedBy>
  <cp:lastPrinted>2020-03-30T10:50:06Z</cp:lastPrinted>
  <dcterms:modified xsi:type="dcterms:W3CDTF">2020-06-03T09:53:29Z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